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magic\Downloads\"/>
    </mc:Choice>
  </mc:AlternateContent>
  <xr:revisionPtr revIDLastSave="0" documentId="13_ncr:1_{2FE0890C-5132-4D3E-B226-01A467D77AEE}" xr6:coauthVersionLast="47" xr6:coauthVersionMax="47" xr10:uidLastSave="{00000000-0000-0000-0000-000000000000}"/>
  <bookViews>
    <workbookView xWindow="-120" yWindow="-120" windowWidth="29040" windowHeight="15720" xr2:uid="{00000000-000D-0000-FFFF-FFFF00000000}"/>
  </bookViews>
  <sheets>
    <sheet name="Growth Portfol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J4" i="1"/>
  <c r="G15" i="1"/>
  <c r="H15" i="1" s="1"/>
  <c r="K15" i="1" s="1"/>
  <c r="G14" i="1"/>
  <c r="H14" i="1" s="1"/>
  <c r="K14" i="1" s="1"/>
  <c r="G13" i="1"/>
  <c r="H13" i="1" s="1"/>
  <c r="K13" i="1" s="1"/>
  <c r="G12" i="1"/>
  <c r="H12" i="1" s="1"/>
  <c r="K12" i="1" s="1"/>
  <c r="G11" i="1"/>
  <c r="G10" i="1"/>
  <c r="G9" i="1"/>
  <c r="H9" i="1" s="1"/>
  <c r="K9" i="1" s="1"/>
  <c r="G8" i="1"/>
  <c r="H8" i="1" s="1"/>
  <c r="K8" i="1" s="1"/>
  <c r="G7" i="1"/>
  <c r="G6" i="1"/>
  <c r="H6" i="1" s="1"/>
  <c r="H7" i="1"/>
  <c r="K7" i="1" s="1"/>
  <c r="D18" i="1"/>
  <c r="H11" i="1"/>
  <c r="K11" i="1" s="1"/>
  <c r="H10" i="1"/>
  <c r="K10" i="1" s="1"/>
  <c r="K16" i="1" l="1"/>
  <c r="D21" i="1"/>
</calcChain>
</file>

<file path=xl/sharedStrings.xml><?xml version="1.0" encoding="utf-8"?>
<sst xmlns="http://schemas.openxmlformats.org/spreadsheetml/2006/main" count="50" uniqueCount="50">
  <si>
    <t>Weight (%)</t>
  </si>
  <si>
    <t>HYGG</t>
  </si>
  <si>
    <t>MQG</t>
  </si>
  <si>
    <t>Ticker</t>
  </si>
  <si>
    <t xml:space="preserve">DISCLAIMER </t>
  </si>
  <si>
    <t>The portfolios presented in this article are not financial advice or investment recommendations. They are designed for educational purposes only, to provide insight into how professional investors construct growth-oriented portfolios and think about asset allocation.</t>
  </si>
  <si>
    <t>ALL</t>
  </si>
  <si>
    <t>BHP</t>
  </si>
  <si>
    <t>CSL</t>
  </si>
  <si>
    <t>PDN</t>
  </si>
  <si>
    <t>RMD</t>
  </si>
  <si>
    <t>TLX</t>
  </si>
  <si>
    <t>XRO</t>
  </si>
  <si>
    <t>XYZ</t>
  </si>
  <si>
    <t>Paladin Energy Ltd</t>
  </si>
  <si>
    <t>Resmed Inc</t>
  </si>
  <si>
    <t>Block, Inc.</t>
  </si>
  <si>
    <t>Hyperion Global Growth Companies Fund - Active ETF</t>
  </si>
  <si>
    <t>Aristocrat Leisure Limited (ASX:ALL) is an Australian-based global gaming and technology company that designs and manufactures electronic gaming machines, develops casino management systems, and publishes free-to-play mobile games. Operating through segments like Aristocrat Gaming, Pixel United, and Aristocrat Interactive, the company delivers gaming content across land-based casinos, social platforms, and regulated online real-money gaming markets worldwide.ALL ??reported a solid first-half FY2025 performance, with revenue rising 6.1% to AUD 3.27 billion and NPATA increasing 8.6% to AUD 752.1 million. The company also declared a 36-cent interim dividend, reflecting confidence in its strong outlook and strategic investments, including the acquisition of NeoGames to expand its online gaming footprint. ?We view Aristocrat Leisure Limited (ALL) as a robust company with significant potential for sustained growth.</t>
  </si>
  <si>
    <t>BHP Group Limited (ASX:BHP) is a leading global resources company headquartered in Melbourne, Australia, specializing in the extraction and processing of commodities such as iron ore, copper, nickel, and metallurgical coal. With operations spanning Australia, the Americas, and other regions, BHP is strategically investing in future-facing commodities like copper and potash to support global decarbonization and infrastructure development. In its half-year results, BHP Group Limited (ASX:BHP) reported a 376% increase in attributable profit to US$4.4 billion, driven by strong copper production growth and disciplined cost management, despite an 8% decline in revenue to US$25.2 billion. Looking ahead, BHP reaffirmed its FY2025 production guidance, targeting copper output between 1,845kt and 2,045kt and iron ore production between 255Mt and 265.5Mt, while maintaining capital and exploration expenditure guidance at approximately US$10 billion. We see BHP as a core holding which should produce both income and growth.</t>
  </si>
  <si>
    <t>CSL is a biopharmaceutical company that manufactures, markets and distributes biopharmaceutical and allied products. CSL has demonstrated over the last 25 years that it can deploy capital at a high rate of return, and has been able to consolidate the global plasma industry to the point where the market structure is well balanced. The levels of R&amp;D investment and capex investment over the next few years should enable the company to maintain its market leading position in innovation, and plasma economics. The acquisition of Vifor Pharma has been completed and should aid CSL's long-term sustainable growth. Furthermore, the defensive nature of healthcare should assist the company's relative performance as economic conditions begin to tighten.</t>
  </si>
  <si>
    <t>Macquarie Group Limited (ASX: MQG) is a global financial services firm headquartered in Sydney, Australia, offering a diverse range of services including asset management, banking, advisory, and risk and capital solutions across various asset classes and markets. The company operates through four main segments: Macquarie Asset Management, Banking and Financial Services, Commodities and Global Markets, and Macquarie Capital, serving clients worldwide. In its half year results Macquarie Group (ASX: MQG) reported a 14% rise in net profit to A$1.6 billion for 1H25, driven by strong performance in its annuity-style businesses and continued digital growth, with the company maintaining a cautious but resilient outlook amid uncertain market conditions. Given the recent dip, we see MQG as a great opportunity to provide good levels of both income and growth.</t>
  </si>
  <si>
    <t>Paladin Energy Ltd (ASX:PDN) is an Australian uranium producer with a 75% stake in the Langer Heinrich Mine in Namibia, one of the world's largest uranium deposits. The company is also advancing uranium exploration and development projects in Canada and Australia. In its March 2025 quarterly results, Paladin Energy (ASX: PDN) reported a significant achievement with the highest quarterly production since the restart of its Langer Heinrich Mine in Namibia, producing 745,484 pounds of uranium oxide despite challenges posed by heavy rainfall.Looking ahead, the company is optimistic about the uranium sector's recovery, with easing concerns over U.S.-inspired tariffs and a potential rebound in uranium prices contributing to a positive outlook for Paladin Energy's future performance. PDN is one of our preferred exposures in the space which should produce significant growth.</t>
  </si>
  <si>
    <t>ResMed Inc. (ASX:RMD) is a global leader in digital health and medical technology, specializing in cloud-connected devices and software solutions for treating sleep apnea, chronic obstructive pulmonary disease (COPD), and other chronic respiratory conditions. Headquartered in San Diego and founded in Australia, ResMed operates in over 140 countries, aiming to improve patient outcomes and reduce healthcare costs through innovative home-based care solutions .ResMed reported an 8% year-over-year revenue increase to $1.3 billion for its third quarter, with operating profit rising 14%, reflecting strong demand for its cloud-connected devices and software solutions. The company continues to focus on expanding its digital health ecosystem and global reach, positioning itself for sustained growth in the sleep and respiratory care markets. RMD is one of our key picks in the healthcare space which should produce growth.</t>
  </si>
  <si>
    <t>Telix is a Melbourne, Australia-based biotechnology company engaged in the development and commercialisation of radiopharmaceuticals - drugs conjugated to molecules that are radioactive or will undergo radioactive decay. The company has one marketed product, Illuccix, which is a kit for preparing a radiolabelled prostate cancer diagnostic, and a pipeline of potential products for diagnosis and treatment in oncology and rare diseases. (TLX) is hoping  to follow in the footsteps of CSL to become a household name in healthcare. The company plans to build on the success of its prostate cancer imaging tool and is working on new products for kidney and brain cancer. TLX represents a strong investment opportunity, with the potential to deliver significant growth.</t>
  </si>
  <si>
    <t>Xero (XRO) provides online accounting software to small and medium-sized enterprises, as well as individual accountants and bookkeepers. The company has offices in New Zealand, Australia. Their software is delivered solely through cloud computing, currently the leading cloud provider in New Zealand, Australia and the UK. XRO has had a challenging entry into the US market, where subscriber growth remains slow. Its products are based on the software as a service (SaaS) model and are sold by subscription. With strong market share in Australia and New Zealand, the challenge will be expanding in other larger markets, as well as the continued acquisition and integration of other add-on providers to increase the Average Revenue Per User. In March, XRO announced a cost reduction program, driven by a 15% reduction in workforce, with the company changing its focus to balance growth and profitability. At its 1H24 update, XRO saw an increase in net profits and Free Cash Flow, but the market focused on slower-than-expected growth outside of Australia and NZ. The CEO also announced a more focused strategy in the US to target existing users.</t>
  </si>
  <si>
    <t>Block Inc. is a U.S.-based financial technology company founded by Jack Dorsey. It provides payment processing, digital banking, and financial services through its Square platform for businesses, the Cash App for peer-to-peer transactions, Afterpay for buy now, pay later (BNPL) services, and Spiral for Bitcoin-related projects. Block focuses on fintech innovation, cryptocurrency, and expanding financial access. Given its forecast earnings growth and strong cost controls, we see Block as a key holding focussed on returning strong growth to shareholders.</t>
  </si>
  <si>
    <t>The Hyperion Global Growth Companies Fund (ASX: HYGG) is an actively managed exchange-traded fund (ETF) that invests in a concentrated portfolio of high-quality global growth companies. The fund employs a rigorous fundamental research process, focusing on companies with strong growth potential and competitive advantages. The portfolio includes world-renowned companies such as Tesla, Microsoft, and Amazon, and has delivered an impressive annual return of over 18% since inception. HYGG is a key international exposure in our strategy, poised to generate strong long-term growth.</t>
  </si>
  <si>
    <t>Adam Dawes, Senior Investment Adviser, Shaw &amp; Partners</t>
  </si>
  <si>
    <t>shawandpartners.com.au</t>
  </si>
  <si>
    <t xml:space="preserve">Growth Portfolio </t>
  </si>
  <si>
    <t>Stock/Fund name</t>
  </si>
  <si>
    <t>Thesis</t>
  </si>
  <si>
    <r>
      <t xml:space="preserve"> Capital Return 
</t>
    </r>
    <r>
      <rPr>
        <sz val="11"/>
        <color rgb="FFFFFFFF"/>
        <rFont val="Calibri"/>
        <family val="2"/>
      </rPr>
      <t>(% per annum)</t>
    </r>
  </si>
  <si>
    <r>
      <t xml:space="preserve">Income Return 
</t>
    </r>
    <r>
      <rPr>
        <sz val="11"/>
        <color rgb="FFFFFFFF"/>
        <rFont val="Calibri"/>
        <family val="2"/>
      </rPr>
      <t>(% per annum)</t>
    </r>
  </si>
  <si>
    <r>
      <t xml:space="preserve">Other Return 
</t>
    </r>
    <r>
      <rPr>
        <sz val="11"/>
        <color rgb="FFFFFFFF"/>
        <rFont val="Calibri"/>
        <family val="2"/>
      </rPr>
      <t>(e.g. FX, franking)</t>
    </r>
  </si>
  <si>
    <r>
      <t xml:space="preserve">Total Return 
</t>
    </r>
    <r>
      <rPr>
        <sz val="11"/>
        <color rgb="FFFFFFFF"/>
        <rFont val="Calibri"/>
        <family val="2"/>
      </rPr>
      <t>(% per annum.)</t>
    </r>
  </si>
  <si>
    <t>Forecast Returns - Not Guaranteed*</t>
  </si>
  <si>
    <t>*Any expected returns mentioned are forecasts only and are not guaranteed. They are based on the views and assumptions of the contributors and may not eventuate. Readers should consider their personal circumstances and consult a licensed financial adviser before making any investment decisions.</t>
  </si>
  <si>
    <t>Aristocrat Leisure Ltd</t>
  </si>
  <si>
    <t>BHP Group Ltd</t>
  </si>
  <si>
    <t>Telix Pharmaceuticals Ltd</t>
  </si>
  <si>
    <t>CSL Ltd</t>
  </si>
  <si>
    <t>Macquarie Group Ltd</t>
  </si>
  <si>
    <t>Xero Ltd</t>
  </si>
  <si>
    <t>Franking %</t>
  </si>
  <si>
    <t>Check</t>
  </si>
  <si>
    <t>Weighted avg exp ret:</t>
  </si>
  <si>
    <t>Total average expected return based on asset weights (p.a.)</t>
  </si>
  <si>
    <t>Total Portfolio Weight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</si>
</sst>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u/>
      <sz val="11"/>
      <color theme="10"/>
      <name val="Calibri"/>
      <family val="2"/>
      <scheme val="minor"/>
    </font>
    <font>
      <b/>
      <sz val="14"/>
      <color rgb="FF000000"/>
      <name val="Georgia"/>
      <family val="1"/>
    </font>
    <font>
      <i/>
      <sz val="11"/>
      <color theme="1"/>
      <name val="Georgia"/>
      <family val="1"/>
    </font>
    <font>
      <sz val="14"/>
      <color rgb="FFFFFFFF"/>
      <name val="Calibri"/>
      <family val="2"/>
    </font>
    <font>
      <sz val="11"/>
      <color rgb="FFFFFFFF"/>
      <name val="Calibri"/>
      <family val="2"/>
    </font>
    <font>
      <sz val="11"/>
      <color theme="1"/>
      <name val="Georgia"/>
      <family val="1"/>
    </font>
    <font>
      <b/>
      <u/>
      <sz val="11"/>
      <color rgb="FFC19E40"/>
      <name val="Calibri"/>
      <family val="2"/>
      <scheme val="minor"/>
    </font>
    <font>
      <sz val="9"/>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sz val="14"/>
      <color theme="0"/>
      <name val="Calibri"/>
      <family val="2"/>
    </font>
  </fonts>
  <fills count="8">
    <fill>
      <patternFill patternType="none"/>
    </fill>
    <fill>
      <patternFill patternType="gray125"/>
    </fill>
    <fill>
      <patternFill patternType="solid">
        <fgColor theme="0"/>
        <bgColor indexed="64"/>
      </patternFill>
    </fill>
    <fill>
      <patternFill patternType="solid">
        <fgColor rgb="FF18202D"/>
        <bgColor rgb="FF18202D"/>
      </patternFill>
    </fill>
    <fill>
      <patternFill patternType="solid">
        <fgColor rgb="FFF6F0E4"/>
        <bgColor indexed="64"/>
      </patternFill>
    </fill>
    <fill>
      <patternFill patternType="solid">
        <fgColor theme="0"/>
        <bgColor rgb="FF000000"/>
      </patternFill>
    </fill>
    <fill>
      <patternFill patternType="solid">
        <fgColor theme="0" tint="-4.9989318521683403E-2"/>
        <bgColor indexed="64"/>
      </patternFill>
    </fill>
    <fill>
      <patternFill patternType="solid">
        <fgColor theme="0"/>
        <bgColor rgb="FF18202D"/>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9" fontId="10" fillId="0" borderId="0" applyFont="0" applyFill="0" applyBorder="0" applyAlignment="0" applyProtection="0"/>
  </cellStyleXfs>
  <cellXfs count="50">
    <xf numFmtId="0" fontId="0" fillId="0" borderId="0" xfId="0"/>
    <xf numFmtId="0" fontId="1" fillId="0" borderId="0" xfId="0" applyFont="1"/>
    <xf numFmtId="0" fontId="0" fillId="0" borderId="0" xfId="0" applyAlignment="1">
      <alignment wrapText="1"/>
    </xf>
    <xf numFmtId="0" fontId="3" fillId="2" borderId="0" xfId="0" applyFont="1" applyFill="1"/>
    <xf numFmtId="0" fontId="0" fillId="2" borderId="0" xfId="0" applyFill="1"/>
    <xf numFmtId="0" fontId="2" fillId="2" borderId="0" xfId="1" applyFill="1"/>
    <xf numFmtId="0" fontId="4" fillId="0" borderId="0" xfId="0" applyFont="1"/>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0" xfId="0" applyFont="1" applyFill="1" applyAlignment="1">
      <alignment horizontal="center"/>
    </xf>
    <xf numFmtId="164" fontId="0" fillId="4" borderId="0" xfId="0" applyNumberFormat="1" applyFill="1" applyAlignment="1">
      <alignment horizontal="center" wrapText="1"/>
    </xf>
    <xf numFmtId="0" fontId="3" fillId="5" borderId="0" xfId="0" applyFont="1" applyFill="1"/>
    <xf numFmtId="0" fontId="0" fillId="2" borderId="0" xfId="0" applyFill="1" applyAlignment="1">
      <alignment wrapText="1"/>
    </xf>
    <xf numFmtId="0" fontId="7" fillId="0" borderId="4" xfId="0" applyFont="1" applyBorder="1" applyAlignment="1">
      <alignment vertical="top"/>
    </xf>
    <xf numFmtId="0" fontId="7" fillId="4" borderId="4" xfId="0" applyFont="1" applyFill="1" applyBorder="1" applyAlignment="1">
      <alignment vertical="top"/>
    </xf>
    <xf numFmtId="0" fontId="7" fillId="0" borderId="6" xfId="0" applyFont="1" applyBorder="1" applyAlignment="1">
      <alignment vertical="top"/>
    </xf>
    <xf numFmtId="0" fontId="0" fillId="0" borderId="9" xfId="0" applyBorder="1" applyAlignment="1">
      <alignment vertical="top" wrapText="1"/>
    </xf>
    <xf numFmtId="0" fontId="0" fillId="4" borderId="9" xfId="0" applyFill="1" applyBorder="1" applyAlignment="1">
      <alignment vertical="top" wrapText="1"/>
    </xf>
    <xf numFmtId="0" fontId="0" fillId="0" borderId="10" xfId="0" applyBorder="1" applyAlignment="1">
      <alignment vertical="top" wrapText="1"/>
    </xf>
    <xf numFmtId="164" fontId="0" fillId="0" borderId="9" xfId="0" applyNumberFormat="1" applyBorder="1" applyAlignment="1">
      <alignment vertical="top"/>
    </xf>
    <xf numFmtId="164" fontId="0" fillId="4" borderId="9" xfId="0" applyNumberFormat="1" applyFill="1" applyBorder="1" applyAlignment="1">
      <alignment vertical="top"/>
    </xf>
    <xf numFmtId="164" fontId="0" fillId="0" borderId="10" xfId="0" applyNumberFormat="1" applyBorder="1" applyAlignment="1">
      <alignment vertical="top"/>
    </xf>
    <xf numFmtId="0" fontId="8" fillId="2" borderId="0" xfId="1" applyFont="1" applyFill="1"/>
    <xf numFmtId="0" fontId="8" fillId="0" borderId="9" xfId="1" applyFont="1" applyFill="1" applyBorder="1" applyAlignment="1">
      <alignment horizontal="left" vertical="top"/>
    </xf>
    <xf numFmtId="0" fontId="8" fillId="4" borderId="9" xfId="1" applyFont="1" applyFill="1" applyBorder="1" applyAlignment="1">
      <alignment vertical="top"/>
    </xf>
    <xf numFmtId="0" fontId="8" fillId="0" borderId="9" xfId="1" applyFont="1" applyBorder="1" applyAlignment="1">
      <alignment vertical="top"/>
    </xf>
    <xf numFmtId="0" fontId="8" fillId="0" borderId="10" xfId="1" applyFont="1" applyBorder="1" applyAlignment="1">
      <alignment vertical="top"/>
    </xf>
    <xf numFmtId="164" fontId="0" fillId="0" borderId="5" xfId="2" applyNumberFormat="1" applyFont="1" applyBorder="1" applyAlignment="1">
      <alignment vertical="top"/>
    </xf>
    <xf numFmtId="164" fontId="0" fillId="4" borderId="5" xfId="2" applyNumberFormat="1" applyFont="1" applyFill="1" applyBorder="1" applyAlignment="1">
      <alignment vertical="top"/>
    </xf>
    <xf numFmtId="164" fontId="0" fillId="0" borderId="8" xfId="2" applyNumberFormat="1" applyFont="1" applyBorder="1" applyAlignment="1">
      <alignment vertical="top"/>
    </xf>
    <xf numFmtId="164" fontId="0" fillId="0" borderId="9" xfId="2" applyNumberFormat="1" applyFont="1" applyBorder="1" applyAlignment="1">
      <alignment vertical="top"/>
    </xf>
    <xf numFmtId="164" fontId="0" fillId="0" borderId="0" xfId="2" applyNumberFormat="1" applyFont="1" applyAlignment="1">
      <alignment vertical="top"/>
    </xf>
    <xf numFmtId="164" fontId="0" fillId="4" borderId="9" xfId="2" applyNumberFormat="1" applyFont="1" applyFill="1" applyBorder="1" applyAlignment="1">
      <alignment vertical="top"/>
    </xf>
    <xf numFmtId="164" fontId="0" fillId="4" borderId="0" xfId="2" applyNumberFormat="1" applyFont="1" applyFill="1" applyAlignment="1">
      <alignment vertical="top"/>
    </xf>
    <xf numFmtId="164" fontId="0" fillId="0" borderId="10" xfId="2" applyNumberFormat="1" applyFont="1" applyBorder="1" applyAlignment="1">
      <alignment vertical="top"/>
    </xf>
    <xf numFmtId="164" fontId="0" fillId="0" borderId="7" xfId="2" applyNumberFormat="1" applyFont="1" applyBorder="1" applyAlignment="1">
      <alignment vertical="top"/>
    </xf>
    <xf numFmtId="0" fontId="12" fillId="2" borderId="0" xfId="0" applyFont="1" applyFill="1"/>
    <xf numFmtId="0" fontId="14" fillId="7" borderId="0" xfId="0" applyFont="1" applyFill="1" applyAlignment="1">
      <alignment horizontal="center" wrapText="1"/>
    </xf>
    <xf numFmtId="9" fontId="12" fillId="2" borderId="0" xfId="2" applyFont="1" applyFill="1" applyBorder="1" applyAlignment="1">
      <alignment horizontal="center" vertical="center"/>
    </xf>
    <xf numFmtId="164" fontId="12" fillId="2" borderId="0" xfId="0" applyNumberFormat="1" applyFont="1" applyFill="1" applyAlignment="1">
      <alignment horizontal="center" vertical="center"/>
    </xf>
    <xf numFmtId="9" fontId="12" fillId="2" borderId="0" xfId="2" applyFont="1" applyFill="1" applyAlignment="1">
      <alignment horizontal="center" vertical="center"/>
    </xf>
    <xf numFmtId="0" fontId="11" fillId="2" borderId="0" xfId="0" applyFont="1" applyFill="1" applyAlignment="1">
      <alignment horizontal="right"/>
    </xf>
    <xf numFmtId="164" fontId="11" fillId="2" borderId="0" xfId="0" applyNumberFormat="1" applyFont="1" applyFill="1"/>
    <xf numFmtId="0" fontId="12" fillId="0" borderId="0" xfId="0" applyFont="1"/>
    <xf numFmtId="164" fontId="12" fillId="0" borderId="0" xfId="0" applyNumberFormat="1" applyFont="1"/>
    <xf numFmtId="0" fontId="12" fillId="0" borderId="0" xfId="0" applyFont="1" applyAlignment="1">
      <alignment wrapText="1"/>
    </xf>
    <xf numFmtId="0" fontId="9" fillId="6" borderId="7" xfId="0" applyFont="1" applyFill="1" applyBorder="1" applyAlignment="1">
      <alignment horizontal="center" vertical="center"/>
    </xf>
    <xf numFmtId="0" fontId="13" fillId="7" borderId="0" xfId="0" applyFont="1" applyFill="1" applyAlignment="1">
      <alignment horizont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C19E40"/>
      <color rgb="FFF6F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arketindex.com.au/asx/tlx" TargetMode="External"/><Relationship Id="rId3" Type="http://schemas.openxmlformats.org/officeDocument/2006/relationships/hyperlink" Target="https://www.marketindex.com.au/asx/bhp" TargetMode="External"/><Relationship Id="rId7" Type="http://schemas.openxmlformats.org/officeDocument/2006/relationships/hyperlink" Target="https://www.marketindex.com.au/asx/rmd" TargetMode="External"/><Relationship Id="rId12" Type="http://schemas.openxmlformats.org/officeDocument/2006/relationships/printerSettings" Target="../printerSettings/printerSettings1.bin"/><Relationship Id="rId2" Type="http://schemas.openxmlformats.org/officeDocument/2006/relationships/hyperlink" Target="https://www.marketindex.com.au/asx/all" TargetMode="External"/><Relationship Id="rId1" Type="http://schemas.openxmlformats.org/officeDocument/2006/relationships/hyperlink" Target="https://shawandpartners.com.au/home" TargetMode="External"/><Relationship Id="rId6" Type="http://schemas.openxmlformats.org/officeDocument/2006/relationships/hyperlink" Target="https://www.marketindex.com.au/asx/pdn" TargetMode="External"/><Relationship Id="rId11" Type="http://schemas.openxmlformats.org/officeDocument/2006/relationships/hyperlink" Target="https://www.marketindex.com.au/asx/hygg" TargetMode="External"/><Relationship Id="rId5" Type="http://schemas.openxmlformats.org/officeDocument/2006/relationships/hyperlink" Target="https://www.marketindex.com.au/asx/mqg" TargetMode="External"/><Relationship Id="rId10" Type="http://schemas.openxmlformats.org/officeDocument/2006/relationships/hyperlink" Target="https://www.marketindex.com.au/asx/xyz" TargetMode="External"/><Relationship Id="rId4" Type="http://schemas.openxmlformats.org/officeDocument/2006/relationships/hyperlink" Target="https://www.marketindex.com.au/asx/CSL" TargetMode="External"/><Relationship Id="rId9" Type="http://schemas.openxmlformats.org/officeDocument/2006/relationships/hyperlink" Target="https://www.marketindex.com.au/asx/x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zoomScale="85" zoomScaleNormal="85" workbookViewId="0">
      <selection activeCell="A23" sqref="A23"/>
    </sheetView>
  </sheetViews>
  <sheetFormatPr defaultColWidth="8.85546875" defaultRowHeight="15" x14ac:dyDescent="0.25"/>
  <cols>
    <col min="1" max="1" width="48" customWidth="1"/>
    <col min="2" max="2" width="57.140625" bestFit="1" customWidth="1"/>
    <col min="3" max="3" width="13.5703125" bestFit="1" customWidth="1"/>
    <col min="4" max="4" width="103" style="2" customWidth="1"/>
    <col min="5" max="8" width="18.85546875" customWidth="1"/>
    <col min="10" max="10" width="17.140625" customWidth="1"/>
  </cols>
  <sheetData>
    <row r="1" spans="1:12" ht="18" x14ac:dyDescent="0.25">
      <c r="A1" s="3" t="s">
        <v>28</v>
      </c>
      <c r="B1" s="4"/>
      <c r="C1" s="4"/>
      <c r="D1" s="4"/>
      <c r="E1" s="4"/>
      <c r="F1" s="4"/>
      <c r="G1" s="4"/>
      <c r="H1" s="4"/>
      <c r="I1" s="38"/>
      <c r="J1" s="38"/>
      <c r="K1" s="38"/>
      <c r="L1" s="38"/>
    </row>
    <row r="2" spans="1:12" x14ac:dyDescent="0.25">
      <c r="A2" s="24" t="s">
        <v>29</v>
      </c>
      <c r="B2" s="24"/>
      <c r="C2" s="4"/>
      <c r="D2" s="4"/>
      <c r="E2" s="4"/>
      <c r="F2" s="4"/>
      <c r="G2" s="4"/>
      <c r="H2" s="4"/>
      <c r="I2" s="38"/>
      <c r="J2" s="38"/>
      <c r="K2" s="38"/>
      <c r="L2" s="38"/>
    </row>
    <row r="3" spans="1:12" x14ac:dyDescent="0.25">
      <c r="A3" s="5"/>
      <c r="B3" s="4"/>
      <c r="C3" s="4"/>
      <c r="D3" s="4"/>
      <c r="E3" s="4"/>
      <c r="F3" s="4"/>
      <c r="G3" s="4"/>
      <c r="H3" s="4"/>
      <c r="I3" s="38"/>
      <c r="J3" s="38"/>
      <c r="K3" s="38"/>
      <c r="L3" s="38"/>
    </row>
    <row r="4" spans="1:12" ht="18.75" x14ac:dyDescent="0.3">
      <c r="A4" s="13" t="s">
        <v>30</v>
      </c>
      <c r="B4" s="4"/>
      <c r="C4" s="4"/>
      <c r="D4" s="14"/>
      <c r="E4" s="48" t="s">
        <v>37</v>
      </c>
      <c r="F4" s="48"/>
      <c r="G4" s="48"/>
      <c r="H4" s="48"/>
      <c r="I4" s="38"/>
      <c r="J4" s="49" t="str">
        <f>"- No show -"</f>
        <v>- No show -</v>
      </c>
      <c r="K4" s="49"/>
      <c r="L4" s="38"/>
    </row>
    <row r="5" spans="1:12" ht="34.5" x14ac:dyDescent="0.3">
      <c r="A5" s="7" t="s">
        <v>31</v>
      </c>
      <c r="B5" s="8" t="s">
        <v>3</v>
      </c>
      <c r="C5" s="8" t="s">
        <v>0</v>
      </c>
      <c r="D5" s="8" t="s">
        <v>32</v>
      </c>
      <c r="E5" s="9" t="s">
        <v>33</v>
      </c>
      <c r="F5" s="9" t="s">
        <v>34</v>
      </c>
      <c r="G5" s="9" t="s">
        <v>35</v>
      </c>
      <c r="H5" s="10" t="s">
        <v>36</v>
      </c>
      <c r="I5" s="38"/>
      <c r="J5" s="39" t="s">
        <v>45</v>
      </c>
      <c r="K5" s="39" t="s">
        <v>46</v>
      </c>
      <c r="L5" s="38"/>
    </row>
    <row r="6" spans="1:12" ht="135" x14ac:dyDescent="0.25">
      <c r="A6" s="15" t="s">
        <v>39</v>
      </c>
      <c r="B6" s="25" t="s">
        <v>6</v>
      </c>
      <c r="C6" s="21">
        <v>0.1</v>
      </c>
      <c r="D6" s="18" t="s">
        <v>18</v>
      </c>
      <c r="E6" s="32">
        <v>0.17</v>
      </c>
      <c r="F6" s="33">
        <v>1.4E-2</v>
      </c>
      <c r="G6" s="32">
        <f>F6/(1-J6*0.3)-F6</f>
        <v>0</v>
      </c>
      <c r="H6" s="29">
        <f>E6+F6+G6</f>
        <v>0.18400000000000002</v>
      </c>
      <c r="I6" s="38"/>
      <c r="J6" s="40">
        <v>0</v>
      </c>
      <c r="K6" s="41">
        <f>C6*H6</f>
        <v>1.8400000000000003E-2</v>
      </c>
      <c r="L6" s="38"/>
    </row>
    <row r="7" spans="1:12" ht="150" x14ac:dyDescent="0.25">
      <c r="A7" s="16" t="s">
        <v>40</v>
      </c>
      <c r="B7" s="26" t="s">
        <v>7</v>
      </c>
      <c r="C7" s="22">
        <v>0.1</v>
      </c>
      <c r="D7" s="19" t="s">
        <v>19</v>
      </c>
      <c r="E7" s="34">
        <v>0.1</v>
      </c>
      <c r="F7" s="35">
        <v>4.9299999999999997E-2</v>
      </c>
      <c r="G7" s="34">
        <f t="shared" ref="G7:G15" si="0">F7/(1-J7*0.3)-F7</f>
        <v>2.1128571428571427E-2</v>
      </c>
      <c r="H7" s="30">
        <f t="shared" ref="H7:H15" si="1">E7+F7+G7</f>
        <v>0.17042857142857143</v>
      </c>
      <c r="I7" s="38"/>
      <c r="J7" s="40">
        <v>1</v>
      </c>
      <c r="K7" s="41">
        <f t="shared" ref="K7:K15" si="2">C7*H7</f>
        <v>1.7042857142857144E-2</v>
      </c>
      <c r="L7" s="38"/>
    </row>
    <row r="8" spans="1:12" ht="105" x14ac:dyDescent="0.25">
      <c r="A8" s="15" t="s">
        <v>42</v>
      </c>
      <c r="B8" s="27" t="s">
        <v>8</v>
      </c>
      <c r="C8" s="21">
        <v>0.1</v>
      </c>
      <c r="D8" s="18" t="s">
        <v>20</v>
      </c>
      <c r="E8" s="32">
        <v>0.12</v>
      </c>
      <c r="F8" s="33">
        <v>1.7000000000000001E-2</v>
      </c>
      <c r="G8" s="32">
        <f t="shared" si="0"/>
        <v>0</v>
      </c>
      <c r="H8" s="29">
        <f t="shared" si="1"/>
        <v>0.13700000000000001</v>
      </c>
      <c r="I8" s="38"/>
      <c r="J8" s="40">
        <v>0</v>
      </c>
      <c r="K8" s="41">
        <f t="shared" si="2"/>
        <v>1.3700000000000002E-2</v>
      </c>
      <c r="L8" s="38"/>
    </row>
    <row r="9" spans="1:12" ht="120" x14ac:dyDescent="0.25">
      <c r="A9" s="16" t="s">
        <v>43</v>
      </c>
      <c r="B9" s="26" t="s">
        <v>2</v>
      </c>
      <c r="C9" s="22">
        <v>0.1</v>
      </c>
      <c r="D9" s="19" t="s">
        <v>21</v>
      </c>
      <c r="E9" s="34">
        <v>0.04</v>
      </c>
      <c r="F9" s="35">
        <v>3.15E-2</v>
      </c>
      <c r="G9" s="34">
        <f t="shared" si="0"/>
        <v>3.6955307262569806E-3</v>
      </c>
      <c r="H9" s="30">
        <f t="shared" si="1"/>
        <v>7.5195530726256982E-2</v>
      </c>
      <c r="I9" s="38"/>
      <c r="J9" s="42">
        <v>0.35</v>
      </c>
      <c r="K9" s="41">
        <f t="shared" si="2"/>
        <v>7.5195530726256989E-3</v>
      </c>
      <c r="L9" s="38"/>
    </row>
    <row r="10" spans="1:12" ht="135" x14ac:dyDescent="0.25">
      <c r="A10" s="15" t="s">
        <v>14</v>
      </c>
      <c r="B10" s="27" t="s">
        <v>9</v>
      </c>
      <c r="C10" s="21">
        <v>0.05</v>
      </c>
      <c r="D10" s="18" t="s">
        <v>22</v>
      </c>
      <c r="E10" s="32">
        <v>0.04</v>
      </c>
      <c r="F10" s="33">
        <v>0</v>
      </c>
      <c r="G10" s="32">
        <f t="shared" si="0"/>
        <v>0</v>
      </c>
      <c r="H10" s="29">
        <f t="shared" si="1"/>
        <v>0.04</v>
      </c>
      <c r="I10" s="38"/>
      <c r="J10" s="42">
        <v>0</v>
      </c>
      <c r="K10" s="41">
        <f t="shared" si="2"/>
        <v>2E-3</v>
      </c>
      <c r="L10" s="38"/>
    </row>
    <row r="11" spans="1:12" ht="135" x14ac:dyDescent="0.25">
      <c r="A11" s="16" t="s">
        <v>15</v>
      </c>
      <c r="B11" s="26" t="s">
        <v>10</v>
      </c>
      <c r="C11" s="22">
        <v>0.1</v>
      </c>
      <c r="D11" s="19" t="s">
        <v>23</v>
      </c>
      <c r="E11" s="34">
        <v>0.12</v>
      </c>
      <c r="F11" s="35">
        <v>5.8999999999999999E-3</v>
      </c>
      <c r="G11" s="34">
        <f t="shared" si="0"/>
        <v>0</v>
      </c>
      <c r="H11" s="30">
        <f t="shared" si="1"/>
        <v>0.12589999999999998</v>
      </c>
      <c r="I11" s="38"/>
      <c r="J11" s="42">
        <v>0</v>
      </c>
      <c r="K11" s="41">
        <f t="shared" si="2"/>
        <v>1.2589999999999999E-2</v>
      </c>
      <c r="L11" s="38"/>
    </row>
    <row r="12" spans="1:12" ht="120" x14ac:dyDescent="0.25">
      <c r="A12" s="15" t="s">
        <v>41</v>
      </c>
      <c r="B12" s="27" t="s">
        <v>11</v>
      </c>
      <c r="C12" s="21">
        <v>0.1</v>
      </c>
      <c r="D12" s="18" t="s">
        <v>24</v>
      </c>
      <c r="E12" s="32">
        <v>0.11699999999999999</v>
      </c>
      <c r="F12" s="33">
        <v>0</v>
      </c>
      <c r="G12" s="32">
        <f t="shared" si="0"/>
        <v>0</v>
      </c>
      <c r="H12" s="29">
        <f t="shared" si="1"/>
        <v>0.11699999999999999</v>
      </c>
      <c r="I12" s="38"/>
      <c r="J12" s="42">
        <v>0</v>
      </c>
      <c r="K12" s="41">
        <f t="shared" si="2"/>
        <v>1.17E-2</v>
      </c>
      <c r="L12" s="38"/>
    </row>
    <row r="13" spans="1:12" ht="165" x14ac:dyDescent="0.25">
      <c r="A13" s="16" t="s">
        <v>44</v>
      </c>
      <c r="B13" s="26" t="s">
        <v>12</v>
      </c>
      <c r="C13" s="22">
        <v>0.1</v>
      </c>
      <c r="D13" s="19" t="s">
        <v>25</v>
      </c>
      <c r="E13" s="34">
        <v>7.2999999999999995E-2</v>
      </c>
      <c r="F13" s="35">
        <v>0</v>
      </c>
      <c r="G13" s="34">
        <f t="shared" si="0"/>
        <v>0</v>
      </c>
      <c r="H13" s="30">
        <f t="shared" si="1"/>
        <v>7.2999999999999995E-2</v>
      </c>
      <c r="I13" s="38"/>
      <c r="J13" s="42">
        <v>0</v>
      </c>
      <c r="K13" s="41">
        <f t="shared" si="2"/>
        <v>7.3000000000000001E-3</v>
      </c>
      <c r="L13" s="38"/>
    </row>
    <row r="14" spans="1:12" ht="90" x14ac:dyDescent="0.25">
      <c r="A14" s="15" t="s">
        <v>16</v>
      </c>
      <c r="B14" s="27" t="s">
        <v>13</v>
      </c>
      <c r="C14" s="21">
        <v>0.1</v>
      </c>
      <c r="D14" s="18" t="s">
        <v>26</v>
      </c>
      <c r="E14" s="32">
        <v>5.7999999999999996E-2</v>
      </c>
      <c r="F14" s="33">
        <v>0</v>
      </c>
      <c r="G14" s="32">
        <f t="shared" si="0"/>
        <v>0</v>
      </c>
      <c r="H14" s="29">
        <f t="shared" si="1"/>
        <v>5.7999999999999996E-2</v>
      </c>
      <c r="I14" s="38"/>
      <c r="J14" s="42">
        <v>0</v>
      </c>
      <c r="K14" s="41">
        <f t="shared" si="2"/>
        <v>5.7999999999999996E-3</v>
      </c>
      <c r="L14" s="38"/>
    </row>
    <row r="15" spans="1:12" ht="90" x14ac:dyDescent="0.25">
      <c r="A15" s="17" t="s">
        <v>17</v>
      </c>
      <c r="B15" s="28" t="s">
        <v>1</v>
      </c>
      <c r="C15" s="23">
        <v>0.15</v>
      </c>
      <c r="D15" s="20" t="s">
        <v>27</v>
      </c>
      <c r="E15" s="36">
        <v>0.15</v>
      </c>
      <c r="F15" s="37">
        <v>0</v>
      </c>
      <c r="G15" s="36">
        <f t="shared" si="0"/>
        <v>0</v>
      </c>
      <c r="H15" s="31">
        <f t="shared" si="1"/>
        <v>0.15</v>
      </c>
      <c r="I15" s="38"/>
      <c r="J15" s="42">
        <v>0</v>
      </c>
      <c r="K15" s="41">
        <f t="shared" si="2"/>
        <v>2.2499999999999999E-2</v>
      </c>
      <c r="L15" s="38"/>
    </row>
    <row r="16" spans="1:12" x14ac:dyDescent="0.25">
      <c r="A16" s="45"/>
      <c r="B16" s="45"/>
      <c r="C16" s="46"/>
      <c r="D16" s="47"/>
      <c r="E16" s="45"/>
      <c r="F16" s="45"/>
      <c r="G16" s="45"/>
      <c r="H16" s="45"/>
      <c r="I16" s="38"/>
      <c r="J16" s="43" t="s">
        <v>47</v>
      </c>
      <c r="K16" s="44">
        <f>SUM(K6:K15)</f>
        <v>0.11855241021548285</v>
      </c>
      <c r="L16" s="38"/>
    </row>
    <row r="17" spans="1:4" ht="18.75" x14ac:dyDescent="0.3">
      <c r="D17" s="11" t="s">
        <v>49</v>
      </c>
    </row>
    <row r="18" spans="1:4" x14ac:dyDescent="0.25">
      <c r="D18" s="12">
        <f>SUM(C6:C15)</f>
        <v>1</v>
      </c>
    </row>
    <row r="20" spans="1:4" ht="18.75" x14ac:dyDescent="0.3">
      <c r="D20" s="11" t="s">
        <v>48</v>
      </c>
    </row>
    <row r="21" spans="1:4" x14ac:dyDescent="0.25">
      <c r="D21" s="12">
        <f>SUMPRODUCT(C6:C15, H6:H15)/SUM(C6:C15)</f>
        <v>0.11855241021548285</v>
      </c>
    </row>
    <row r="23" spans="1:4" x14ac:dyDescent="0.25">
      <c r="A23" s="6"/>
    </row>
    <row r="25" spans="1:4" x14ac:dyDescent="0.25">
      <c r="A25" s="1" t="s">
        <v>4</v>
      </c>
    </row>
    <row r="26" spans="1:4" x14ac:dyDescent="0.25">
      <c r="A26" t="s">
        <v>5</v>
      </c>
    </row>
    <row r="27" spans="1:4" x14ac:dyDescent="0.25">
      <c r="A27" t="s">
        <v>38</v>
      </c>
    </row>
  </sheetData>
  <mergeCells count="2">
    <mergeCell ref="E4:H4"/>
    <mergeCell ref="J4:K4"/>
  </mergeCells>
  <hyperlinks>
    <hyperlink ref="A2" r:id="rId1" display="https://shawandpartners.com.au/home" xr:uid="{6863D1E4-4250-014C-8D7D-72B1D7BA459D}"/>
    <hyperlink ref="B6" r:id="rId2" xr:uid="{CFA97725-3A31-E647-A41F-A563256F7265}"/>
    <hyperlink ref="B7" r:id="rId3" xr:uid="{8F73C09C-5C19-4B45-A2AB-9ADAB21DC27D}"/>
    <hyperlink ref="B8" r:id="rId4" xr:uid="{4FBD0E47-BC53-8641-94DA-D7E2AC071288}"/>
    <hyperlink ref="B9" r:id="rId5" xr:uid="{758E1207-C558-D94E-A528-FEA94D5A909C}"/>
    <hyperlink ref="B10" r:id="rId6" xr:uid="{4C2D88B9-26EB-F448-AEFA-57351EADD2D2}"/>
    <hyperlink ref="B11" r:id="rId7" xr:uid="{4F21E7F3-FCB8-9D42-8EFB-602DF27DA572}"/>
    <hyperlink ref="B12" r:id="rId8" xr:uid="{F98D9DB3-169C-034D-A424-91C1AFF03F25}"/>
    <hyperlink ref="B13" r:id="rId9" xr:uid="{27B050E0-50FC-DC42-84AE-DE215ED5E32B}"/>
    <hyperlink ref="B14" r:id="rId10" xr:uid="{CB4BA4A0-9E8A-3F4A-8947-E2A7161BFF6B}"/>
    <hyperlink ref="B15" r:id="rId11" xr:uid="{C918DE3E-DA1A-6B48-BA08-A844BA6005CF}"/>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Growth Portfolio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Dawes</dc:creator>
  <cp:lastModifiedBy>Vishal Teckchandani</cp:lastModifiedBy>
  <dcterms:created xsi:type="dcterms:W3CDTF">2025-05-13T23:55:08Z</dcterms:created>
  <dcterms:modified xsi:type="dcterms:W3CDTF">2025-05-30T03:45:19Z</dcterms:modified>
</cp:coreProperties>
</file>